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1.کارشناسی\02. کارشناسی 1401\پیوند کلیه\001. فایلها جهت ابلاغ پیوند کلیه\"/>
    </mc:Choice>
  </mc:AlternateContent>
  <bookViews>
    <workbookView xWindow="0" yWindow="0" windowWidth="21600" windowHeight="8400" tabRatio="904" activeTab="1"/>
  </bookViews>
  <sheets>
    <sheet name="خلاصه" sheetId="45" r:id="rId1"/>
    <sheet name="تعرفه پیوند کلیه سال 1402" sheetId="41" r:id="rId2"/>
  </sheets>
  <externalReferences>
    <externalReference r:id="rId3"/>
  </externalReferences>
  <definedNames>
    <definedName name="asdf">#REF!</definedName>
    <definedName name="BBBB">#REF!</definedName>
    <definedName name="Bihoshi">#REF!</definedName>
    <definedName name="Bihoshi2">#REF!</definedName>
    <definedName name="Bihoshi3">#REF!</definedName>
    <definedName name="Ezafe">#REF!</definedName>
    <definedName name="qwer">#REF!</definedName>
    <definedName name="qwer1">#REF!</definedName>
    <definedName name="qwer2">#REF!</definedName>
    <definedName name="جامع">#REF!</definedName>
    <definedName name="ر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5" l="1"/>
  <c r="D15" i="45"/>
  <c r="D16" i="45"/>
  <c r="D13" i="45"/>
  <c r="D5" i="45"/>
  <c r="D6" i="45"/>
  <c r="D7" i="45"/>
  <c r="D8" i="45"/>
  <c r="D9" i="45"/>
  <c r="D10" i="45"/>
  <c r="D11" i="45"/>
  <c r="D4" i="45"/>
  <c r="D2" i="45"/>
  <c r="C14" i="45"/>
  <c r="C15" i="45"/>
  <c r="C16" i="45"/>
  <c r="C13" i="45"/>
  <c r="C5" i="45"/>
  <c r="C6" i="45"/>
  <c r="C7" i="45"/>
  <c r="C8" i="45"/>
  <c r="C9" i="45"/>
  <c r="C10" i="45"/>
  <c r="C11" i="45"/>
  <c r="C4" i="45"/>
  <c r="C2" i="45"/>
  <c r="A29" i="41"/>
  <c r="D22" i="45"/>
  <c r="C22" i="45"/>
  <c r="D24" i="41"/>
  <c r="D23" i="41"/>
  <c r="G23" i="41"/>
  <c r="D18" i="45" l="1"/>
  <c r="C18" i="45"/>
  <c r="R34" i="45"/>
  <c r="R33" i="45"/>
  <c r="R32" i="45"/>
  <c r="R31" i="45"/>
  <c r="R30" i="45"/>
  <c r="R35" i="45" l="1"/>
  <c r="D3" i="45"/>
  <c r="C3" i="45"/>
  <c r="V37" i="41" l="1"/>
  <c r="V36" i="41"/>
  <c r="V35" i="41"/>
  <c r="V34" i="41"/>
  <c r="V33" i="41"/>
  <c r="V38" i="41" l="1"/>
  <c r="C19" i="45" l="1"/>
  <c r="C20" i="45" l="1"/>
  <c r="D20" i="45" l="1"/>
  <c r="D19" i="45" l="1"/>
  <c r="C18" i="41" l="1"/>
  <c r="D18" i="41"/>
  <c r="F18" i="41" l="1"/>
  <c r="G18" i="41"/>
  <c r="D12" i="45"/>
  <c r="C12" i="45"/>
  <c r="D17" i="45"/>
  <c r="C17" i="45"/>
  <c r="F13" i="41"/>
  <c r="C13" i="41"/>
  <c r="D13" i="41"/>
  <c r="H13" i="41"/>
  <c r="E13" i="41"/>
  <c r="E24" i="41" s="1"/>
  <c r="G13" i="41"/>
  <c r="G24" i="41" s="1"/>
  <c r="H24" i="41" l="1"/>
</calcChain>
</file>

<file path=xl/sharedStrings.xml><?xml version="1.0" encoding="utf-8"?>
<sst xmlns="http://schemas.openxmlformats.org/spreadsheetml/2006/main" count="87" uniqueCount="43">
  <si>
    <t>تام بیهوشی</t>
  </si>
  <si>
    <t>کمک جراح</t>
  </si>
  <si>
    <t>دهنده و گیرنده</t>
  </si>
  <si>
    <t>عادی</t>
  </si>
  <si>
    <t>ویژه</t>
  </si>
  <si>
    <t>دهنده</t>
  </si>
  <si>
    <t>دیالیز</t>
  </si>
  <si>
    <t>عمل</t>
  </si>
  <si>
    <t>ارزش نسبی</t>
  </si>
  <si>
    <t>مجموع</t>
  </si>
  <si>
    <t>جزء فنی پیوند کلیه</t>
  </si>
  <si>
    <t>جزء حرفه‌ای پیوند کلیه</t>
  </si>
  <si>
    <t>هتلینگ و خدمات و لوازم مصرفی مشترک بخش</t>
  </si>
  <si>
    <t>مجموع حرفه‌ای</t>
  </si>
  <si>
    <t>مجموع فنی</t>
  </si>
  <si>
    <t>جزء فنی اتاق عمل</t>
  </si>
  <si>
    <t xml:space="preserve"> لوازم مصرفی بخش</t>
  </si>
  <si>
    <t>سرفصل</t>
  </si>
  <si>
    <t>ویزیت نفرولوژیست</t>
  </si>
  <si>
    <t>خدمات نفرولوژیست</t>
  </si>
  <si>
    <t>تام تیم جراحی</t>
  </si>
  <si>
    <t>ویزیت و مشاوره سایر رشته‌ها</t>
  </si>
  <si>
    <t>تعرفه غیر تمام‌وقتی 1402</t>
  </si>
  <si>
    <t>تعرفه تمام‌وقتی 1402</t>
  </si>
  <si>
    <t>تعرفه پرستاری</t>
  </si>
  <si>
    <t>82</t>
  </si>
  <si>
    <t>77</t>
  </si>
  <si>
    <t>بر اساس مصوبه شورا</t>
  </si>
  <si>
    <t>جزء فنی سایر خدمات</t>
  </si>
  <si>
    <t>جزء حرفه‌ای سایر خدمات</t>
  </si>
  <si>
    <t>مجموع تعرفه هتلینگ، لوازم مصرفی بخش و دارو و لوازم مصرفی اتاق عمل</t>
  </si>
  <si>
    <t>جزء حرفه‌ای خدمات آزمایشگاه</t>
  </si>
  <si>
    <t>جزء حرفه‌ای خدمات تصویربرداری</t>
  </si>
  <si>
    <t>جزء فنی خدمات آزمایشگاه</t>
  </si>
  <si>
    <t>جزء فنی خدمات تصویربرداری</t>
  </si>
  <si>
    <t xml:space="preserve"> هتلینگ، لوازم مصرفی بخش و دارو و لوازم مصرفی اتاق عمل</t>
  </si>
  <si>
    <t>هزینه داروی ایمنوساپرسیو کمافی‌السابق به طور جداگانه و بر اساس فاکتور پرداخت می‌گردد.</t>
  </si>
  <si>
    <t>پیوند کلیه از دهنده زنده (کد 990660)</t>
  </si>
  <si>
    <t>پیوند کلیه از دهنده مرگ مغزی (کد 990665)</t>
  </si>
  <si>
    <t>داروی مصرفی بخش (خارج از اتاق عمل)، هزینه ست پلاسمافرزیس درمانی (کد 802666) و ملزومات مصرفی CRRT، دیالیز و نمونه‌برداری کلیه پیوندی، در بسته گلوبال لحاظ نشده و به صورت جداگانه قابل محاسبه و پرداخت می‌باشد.</t>
  </si>
  <si>
    <t xml:space="preserve"> در صورت تمام وقتی پزشک، جزء حرفه‌ای در همه ستون‌های جراحی، بیهوشی، ویزیت و خدمات نفرولوژی، پاراکلینیک، سایر مشاوره‌ها و خدمات، با ضریب ریالی جزء حرفه‌ای پزشکان تمام‌وقت محاسبه می‌گردد.</t>
  </si>
  <si>
    <t>دارو و لوازم مصرفی اتاق عمل</t>
  </si>
  <si>
    <t>مابه‌التفاوت سهم ارز ترجیحی داروی اتاق عمل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</si>
</sst>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2  Titr"/>
      <charset val="178"/>
    </font>
    <font>
      <b/>
      <sz val="12"/>
      <color theme="1"/>
      <name val="B Titr"/>
      <charset val="178"/>
    </font>
    <font>
      <sz val="12"/>
      <color theme="1"/>
      <name val="B Titr"/>
      <charset val="178"/>
    </font>
    <font>
      <sz val="10"/>
      <name val="Arial"/>
      <family val="2"/>
    </font>
    <font>
      <b/>
      <sz val="11"/>
      <color theme="1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14"/>
      <color theme="1"/>
      <name val="B Nazanin"/>
      <charset val="178"/>
    </font>
    <font>
      <b/>
      <sz val="11"/>
      <name val="B Nazanin"/>
      <charset val="178"/>
    </font>
    <font>
      <b/>
      <sz val="16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Nazanin"/>
      <charset val="178"/>
    </font>
    <font>
      <sz val="12"/>
      <color rgb="FF000000"/>
      <name val="B Traffic"/>
      <charset val="178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b/>
      <sz val="11"/>
      <color theme="1"/>
      <name val="B Titr"/>
      <charset val="178"/>
    </font>
    <font>
      <b/>
      <sz val="10"/>
      <color theme="1"/>
      <name val="B Nazanin"/>
      <charset val="178"/>
    </font>
    <font>
      <sz val="11"/>
      <color rgb="FF000000"/>
      <name val="Calibri"/>
      <family val="2"/>
      <scheme val="minor"/>
    </font>
    <font>
      <b/>
      <sz val="12"/>
      <color rgb="FF000000"/>
      <name val="B Traffic"/>
      <charset val="17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5" fillId="0" borderId="0"/>
    <xf numFmtId="0" fontId="7" fillId="0" borderId="0"/>
    <xf numFmtId="0" fontId="5" fillId="0" borderId="0"/>
    <xf numFmtId="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8" fillId="0" borderId="0"/>
  </cellStyleXfs>
  <cellXfs count="129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1" fontId="0" fillId="0" borderId="0" xfId="0" applyNumberFormat="1" applyFill="1" applyBorder="1"/>
    <xf numFmtId="9" fontId="0" fillId="0" borderId="0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0" fontId="16" fillId="0" borderId="0" xfId="0" applyFont="1"/>
    <xf numFmtId="3" fontId="6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11" fillId="0" borderId="9" xfId="0" applyFont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/>
    </xf>
    <xf numFmtId="165" fontId="6" fillId="0" borderId="0" xfId="5" applyNumberFormat="1" applyFont="1" applyFill="1" applyBorder="1" applyAlignment="1">
      <alignment horizontal="center"/>
    </xf>
    <xf numFmtId="0" fontId="0" fillId="0" borderId="0" xfId="0" applyBorder="1"/>
    <xf numFmtId="3" fontId="6" fillId="0" borderId="3" xfId="0" applyNumberFormat="1" applyFont="1" applyFill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16" fillId="6" borderId="20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 vertical="center" readingOrder="2"/>
    </xf>
    <xf numFmtId="0" fontId="14" fillId="0" borderId="2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right" vertical="top" wrapText="1"/>
    </xf>
    <xf numFmtId="0" fontId="14" fillId="0" borderId="2" xfId="0" applyFont="1" applyBorder="1" applyAlignment="1">
      <alignment horizontal="right" vertical="center" wrapText="1"/>
    </xf>
    <xf numFmtId="3" fontId="6" fillId="0" borderId="22" xfId="0" applyNumberFormat="1" applyFont="1" applyFill="1" applyBorder="1" applyAlignment="1">
      <alignment horizontal="center"/>
    </xf>
    <xf numFmtId="3" fontId="6" fillId="0" borderId="28" xfId="0" applyNumberFormat="1" applyFont="1" applyFill="1" applyBorder="1" applyAlignment="1">
      <alignment horizontal="center"/>
    </xf>
    <xf numFmtId="164" fontId="13" fillId="0" borderId="2" xfId="0" applyNumberFormat="1" applyFont="1" applyFill="1" applyBorder="1" applyAlignment="1">
      <alignment horizontal="center" vertical="center" readingOrder="2"/>
    </xf>
    <xf numFmtId="3" fontId="11" fillId="0" borderId="9" xfId="0" applyNumberFormat="1" applyFont="1" applyBorder="1" applyAlignment="1">
      <alignment horizontal="center" vertical="center"/>
    </xf>
    <xf numFmtId="0" fontId="14" fillId="0" borderId="29" xfId="0" applyFont="1" applyFill="1" applyBorder="1" applyAlignment="1">
      <alignment horizontal="right" vertical="center" wrapText="1"/>
    </xf>
    <xf numFmtId="3" fontId="6" fillId="0" borderId="29" xfId="0" applyNumberFormat="1" applyFont="1" applyFill="1" applyBorder="1" applyAlignment="1">
      <alignment horizontal="center" vertical="center"/>
    </xf>
    <xf numFmtId="3" fontId="6" fillId="0" borderId="29" xfId="0" applyNumberFormat="1" applyFont="1" applyFill="1" applyBorder="1" applyAlignment="1">
      <alignment horizontal="center"/>
    </xf>
    <xf numFmtId="164" fontId="16" fillId="6" borderId="20" xfId="0" applyNumberFormat="1" applyFont="1" applyFill="1" applyBorder="1" applyAlignment="1">
      <alignment horizontal="center" vertical="center"/>
    </xf>
    <xf numFmtId="3" fontId="16" fillId="6" borderId="19" xfId="0" applyNumberFormat="1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right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/>
    </xf>
    <xf numFmtId="3" fontId="3" fillId="4" borderId="6" xfId="0" applyNumberFormat="1" applyFont="1" applyFill="1" applyBorder="1" applyAlignment="1">
      <alignment horizontal="center"/>
    </xf>
    <xf numFmtId="3" fontId="6" fillId="0" borderId="31" xfId="0" applyNumberFormat="1" applyFont="1" applyFill="1" applyBorder="1" applyAlignment="1">
      <alignment horizontal="center"/>
    </xf>
    <xf numFmtId="164" fontId="13" fillId="0" borderId="9" xfId="0" applyNumberFormat="1" applyFont="1" applyFill="1" applyBorder="1" applyAlignment="1">
      <alignment horizontal="center" vertical="center" readingOrder="2"/>
    </xf>
    <xf numFmtId="0" fontId="2" fillId="0" borderId="0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right" vertical="center" wrapText="1"/>
    </xf>
    <xf numFmtId="164" fontId="13" fillId="0" borderId="22" xfId="0" applyNumberFormat="1" applyFont="1" applyFill="1" applyBorder="1" applyAlignment="1">
      <alignment horizontal="center" vertical="center" readingOrder="2"/>
    </xf>
    <xf numFmtId="0" fontId="11" fillId="0" borderId="22" xfId="0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64" fontId="16" fillId="6" borderId="36" xfId="0" applyNumberFormat="1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2" fontId="19" fillId="7" borderId="20" xfId="0" applyNumberFormat="1" applyFont="1" applyFill="1" applyBorder="1" applyAlignment="1">
      <alignment horizontal="center" vertical="center" readingOrder="2"/>
    </xf>
    <xf numFmtId="2" fontId="19" fillId="7" borderId="19" xfId="0" applyNumberFormat="1" applyFont="1" applyFill="1" applyBorder="1" applyAlignment="1">
      <alignment horizontal="center" vertical="center" readingOrder="2"/>
    </xf>
    <xf numFmtId="0" fontId="16" fillId="6" borderId="36" xfId="0" applyFont="1" applyFill="1" applyBorder="1" applyAlignment="1">
      <alignment horizontal="center" vertical="center"/>
    </xf>
    <xf numFmtId="3" fontId="17" fillId="0" borderId="22" xfId="0" applyNumberFormat="1" applyFont="1" applyFill="1" applyBorder="1" applyAlignment="1">
      <alignment horizontal="center" vertical="center" readingOrder="2"/>
    </xf>
    <xf numFmtId="3" fontId="17" fillId="0" borderId="2" xfId="0" applyNumberFormat="1" applyFont="1" applyFill="1" applyBorder="1" applyAlignment="1">
      <alignment horizontal="center" vertical="center" readingOrder="2"/>
    </xf>
    <xf numFmtId="3" fontId="17" fillId="0" borderId="29" xfId="0" applyNumberFormat="1" applyFont="1" applyFill="1" applyBorder="1" applyAlignment="1">
      <alignment horizontal="center" vertical="center" readingOrder="2"/>
    </xf>
    <xf numFmtId="3" fontId="10" fillId="7" borderId="20" xfId="0" applyNumberFormat="1" applyFont="1" applyFill="1" applyBorder="1" applyAlignment="1">
      <alignment horizontal="center" vertical="center" readingOrder="2"/>
    </xf>
    <xf numFmtId="3" fontId="10" fillId="7" borderId="19" xfId="0" applyNumberFormat="1" applyFont="1" applyFill="1" applyBorder="1" applyAlignment="1">
      <alignment horizontal="center" vertical="center" readingOrder="2"/>
    </xf>
    <xf numFmtId="3" fontId="6" fillId="0" borderId="2" xfId="0" applyNumberFormat="1" applyFont="1" applyFill="1" applyBorder="1" applyAlignment="1" applyProtection="1">
      <alignment horizontal="center"/>
    </xf>
    <xf numFmtId="0" fontId="0" fillId="0" borderId="12" xfId="0" applyBorder="1" applyAlignment="1">
      <alignment horizontal="center"/>
    </xf>
    <xf numFmtId="0" fontId="10" fillId="0" borderId="20" xfId="0" applyFont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right" vertical="top" wrapText="1"/>
    </xf>
    <xf numFmtId="0" fontId="15" fillId="0" borderId="38" xfId="0" applyFont="1" applyFill="1" applyBorder="1" applyAlignment="1">
      <alignment horizontal="right" vertical="center" wrapText="1"/>
    </xf>
    <xf numFmtId="0" fontId="15" fillId="0" borderId="37" xfId="0" applyFont="1" applyBorder="1" applyAlignment="1">
      <alignment horizontal="right" vertical="center" wrapText="1"/>
    </xf>
    <xf numFmtId="0" fontId="15" fillId="0" borderId="38" xfId="0" applyFont="1" applyBorder="1" applyAlignment="1">
      <alignment horizontal="right" vertical="center" wrapText="1"/>
    </xf>
    <xf numFmtId="0" fontId="15" fillId="0" borderId="29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3" fontId="16" fillId="6" borderId="22" xfId="0" applyNumberFormat="1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2" fontId="16" fillId="0" borderId="2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0" fontId="16" fillId="6" borderId="32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164" fontId="16" fillId="6" borderId="23" xfId="0" applyNumberFormat="1" applyFont="1" applyFill="1" applyBorder="1" applyAlignment="1">
      <alignment horizontal="center" vertical="center"/>
    </xf>
    <xf numFmtId="3" fontId="16" fillId="6" borderId="21" xfId="0" applyNumberFormat="1" applyFont="1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164" fontId="16" fillId="6" borderId="21" xfId="0" applyNumberFormat="1" applyFont="1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164" fontId="16" fillId="0" borderId="22" xfId="0" applyNumberFormat="1" applyFont="1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164" fontId="13" fillId="0" borderId="29" xfId="0" applyNumberFormat="1" applyFont="1" applyFill="1" applyBorder="1" applyAlignment="1">
      <alignment horizontal="center" vertical="center" readingOrder="2"/>
    </xf>
    <xf numFmtId="0" fontId="16" fillId="6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</cellXfs>
  <cellStyles count="8">
    <cellStyle name="Comma 2" xfId="6"/>
    <cellStyle name="Normal" xfId="0" builtinId="0"/>
    <cellStyle name="Normal 2" xfId="2"/>
    <cellStyle name="Normal 2 2" xfId="7"/>
    <cellStyle name="Normal 2 2 2" xfId="4"/>
    <cellStyle name="Normal 2 2 2 2 3" xfId="1"/>
    <cellStyle name="Normal 3" xfId="3"/>
    <cellStyle name="Percent" xfId="5" builtinId="5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605;&#1581;&#1575;&#1587;&#1576;&#1575;&#1578;%20&#1580;&#1575;&#1605;&#1593;%20&#1662;&#1740;&#1608;&#1606;&#1583;%20&#1705;&#1604;&#1740;&#1607;%20&#1587;&#1575;&#1604;%201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بار مالی"/>
      <sheetName val="تعرفه پیوند کلیه سال 1402"/>
      <sheetName val="خلاصه"/>
      <sheetName val="حرفه ای و بیهوشی"/>
      <sheetName val="هتلینگ و خدمات پایه و لوازم"/>
      <sheetName val="پرستاری"/>
      <sheetName val="ویزیت و خدمات نفرولوژِی"/>
      <sheetName val="سایر خدمات"/>
      <sheetName val="ویزیت و مشاوره سایر رشته ها"/>
      <sheetName val="آزمایشات"/>
      <sheetName val="تصویربرداری"/>
      <sheetName val="دیتا تعرفه"/>
      <sheetName val="لوازم مصرفی بخش (زنده)"/>
      <sheetName val="دارو و لوازم اتاق عمل (زنده)"/>
      <sheetName val="لوازم مصرفی بخش (مرگ مغزی)"/>
      <sheetName val="داروولوازم اتاق عمل (مرگ مغزی)"/>
    </sheetNames>
    <sheetDataSet>
      <sheetData sheetId="0"/>
      <sheetData sheetId="1">
        <row r="29">
          <cell r="A29" t="str">
            <v xml:space="preserve"> مابه‌التفاوت سهم ارز ترجیحی داروی اتاق عمل، در ردیف جداگانه‌ای لحاظ شده است.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R39"/>
  <sheetViews>
    <sheetView rightToLeft="1" zoomScale="90" zoomScaleNormal="90" workbookViewId="0">
      <selection activeCell="C2" sqref="C2:D11"/>
    </sheetView>
  </sheetViews>
  <sheetFormatPr defaultColWidth="9.140625" defaultRowHeight="15" x14ac:dyDescent="0.25"/>
  <cols>
    <col min="1" max="1" width="38.5703125" style="10" customWidth="1"/>
    <col min="2" max="2" width="62.5703125" style="9" customWidth="1"/>
    <col min="3" max="3" width="36.42578125" style="10" customWidth="1"/>
    <col min="4" max="4" width="42.42578125" style="10" customWidth="1"/>
    <col min="5" max="6" width="15.85546875" style="1" customWidth="1"/>
    <col min="7" max="7" width="23.7109375" style="10" customWidth="1"/>
    <col min="8" max="8" width="17.5703125" style="10" customWidth="1"/>
    <col min="9" max="9" width="13.42578125" style="8" customWidth="1"/>
    <col min="10" max="10" width="17.5703125" style="10" customWidth="1"/>
    <col min="11" max="11" width="10.85546875" style="10" customWidth="1"/>
    <col min="12" max="12" width="11.7109375" style="10" customWidth="1"/>
    <col min="13" max="14" width="10.42578125" style="10" customWidth="1"/>
    <col min="15" max="15" width="10" style="10" customWidth="1"/>
    <col min="16" max="16" width="9.28515625" style="10" customWidth="1"/>
    <col min="17" max="16384" width="9.140625" style="10"/>
  </cols>
  <sheetData>
    <row r="1" spans="1:12" ht="41.25" customHeight="1" thickBot="1" x14ac:dyDescent="0.3">
      <c r="A1" s="72"/>
      <c r="B1" s="73" t="s">
        <v>17</v>
      </c>
      <c r="C1" s="74" t="s">
        <v>37</v>
      </c>
      <c r="D1" s="75" t="s">
        <v>38</v>
      </c>
      <c r="E1" s="10"/>
      <c r="F1" s="10"/>
      <c r="G1" s="1"/>
      <c r="H1" s="1"/>
      <c r="I1" s="1"/>
      <c r="J1" s="5"/>
      <c r="K1" s="5"/>
    </row>
    <row r="2" spans="1:12" s="7" customFormat="1" ht="21.75" customHeight="1" x14ac:dyDescent="0.5">
      <c r="A2" s="108" t="s">
        <v>11</v>
      </c>
      <c r="B2" s="76" t="s">
        <v>20</v>
      </c>
      <c r="C2" s="57">
        <f>'تعرفه پیوند کلیه سال 1402'!C3</f>
        <v>240</v>
      </c>
      <c r="D2" s="57">
        <f>'تعرفه پیوند کلیه سال 1402'!F3</f>
        <v>350</v>
      </c>
      <c r="E2" s="15"/>
      <c r="F2" s="1"/>
      <c r="G2" s="1"/>
      <c r="H2" s="1"/>
      <c r="I2" s="11"/>
      <c r="J2" s="5"/>
      <c r="K2" s="5"/>
    </row>
    <row r="3" spans="1:12" s="7" customFormat="1" ht="19.5" customHeight="1" x14ac:dyDescent="0.5">
      <c r="A3" s="109"/>
      <c r="B3" s="77" t="s">
        <v>1</v>
      </c>
      <c r="C3" s="38">
        <f>C2*0.2</f>
        <v>48</v>
      </c>
      <c r="D3" s="38">
        <f>0.2*D2</f>
        <v>70</v>
      </c>
      <c r="E3" s="15"/>
      <c r="F3" s="15"/>
      <c r="G3" s="1"/>
      <c r="H3" s="4"/>
      <c r="I3" s="11"/>
      <c r="J3" s="5"/>
      <c r="K3" s="5"/>
      <c r="L3" s="1"/>
    </row>
    <row r="4" spans="1:12" s="7" customFormat="1" ht="18.75" customHeight="1" x14ac:dyDescent="0.5">
      <c r="A4" s="109"/>
      <c r="B4" s="77" t="s">
        <v>0</v>
      </c>
      <c r="C4" s="38" t="str">
        <f>'تعرفه پیوند کلیه سال 1402'!C5</f>
        <v>82</v>
      </c>
      <c r="D4" s="38" t="str">
        <f>'تعرفه پیوند کلیه سال 1402'!F5</f>
        <v>77</v>
      </c>
      <c r="E4" s="15"/>
      <c r="F4" s="1"/>
      <c r="G4" s="4"/>
      <c r="H4" s="5"/>
      <c r="I4" s="11"/>
      <c r="J4" s="5"/>
      <c r="K4" s="5"/>
      <c r="L4" s="1"/>
    </row>
    <row r="5" spans="1:12" s="7" customFormat="1" ht="23.25" customHeight="1" x14ac:dyDescent="0.5">
      <c r="A5" s="109"/>
      <c r="B5" s="77" t="s">
        <v>18</v>
      </c>
      <c r="C5" s="38">
        <f>'تعرفه پیوند کلیه سال 1402'!C6</f>
        <v>62.7</v>
      </c>
      <c r="D5" s="38">
        <f>'تعرفه پیوند کلیه سال 1402'!F6</f>
        <v>75.7</v>
      </c>
      <c r="E5" s="15"/>
      <c r="F5" s="1"/>
      <c r="G5" s="1"/>
      <c r="H5" s="1"/>
      <c r="I5" s="11"/>
      <c r="J5" s="5"/>
      <c r="K5" s="5"/>
      <c r="L5" s="1"/>
    </row>
    <row r="6" spans="1:12" s="7" customFormat="1" ht="18.75" customHeight="1" x14ac:dyDescent="0.5">
      <c r="A6" s="109"/>
      <c r="B6" s="78" t="s">
        <v>19</v>
      </c>
      <c r="C6" s="38">
        <f>'تعرفه پیوند کلیه سال 1402'!C7</f>
        <v>115.6</v>
      </c>
      <c r="D6" s="38">
        <f>'تعرفه پیوند کلیه سال 1402'!F7</f>
        <v>117.35</v>
      </c>
      <c r="E6" s="24"/>
      <c r="F6" s="19"/>
      <c r="G6" s="1"/>
      <c r="H6" s="1"/>
      <c r="I6" s="11"/>
      <c r="J6" s="5"/>
      <c r="K6" s="5"/>
      <c r="L6" s="1"/>
    </row>
    <row r="7" spans="1:12" s="7" customFormat="1" ht="22.5" x14ac:dyDescent="0.6">
      <c r="A7" s="109"/>
      <c r="B7" s="77" t="s">
        <v>21</v>
      </c>
      <c r="C7" s="38">
        <f>'تعرفه پیوند کلیه سال 1402'!C8</f>
        <v>27.5</v>
      </c>
      <c r="D7" s="38">
        <f>'تعرفه پیوند کلیه سال 1402'!F8</f>
        <v>16.5</v>
      </c>
      <c r="E7" s="1"/>
      <c r="F7" s="19"/>
      <c r="G7" s="1"/>
      <c r="H7" s="1"/>
      <c r="I7" s="11"/>
      <c r="J7" s="31"/>
      <c r="K7" s="2"/>
      <c r="L7" s="1"/>
    </row>
    <row r="8" spans="1:12" ht="22.5" x14ac:dyDescent="0.5">
      <c r="A8" s="109"/>
      <c r="B8" s="77" t="s">
        <v>24</v>
      </c>
      <c r="C8" s="38">
        <f>'تعرفه پیوند کلیه سال 1402'!C9</f>
        <v>217.7</v>
      </c>
      <c r="D8" s="38">
        <f>'تعرفه پیوند کلیه سال 1402'!F9</f>
        <v>264</v>
      </c>
      <c r="F8" s="19"/>
      <c r="G8" s="1"/>
      <c r="H8" s="1"/>
      <c r="I8" s="11"/>
      <c r="J8" s="1"/>
      <c r="K8" s="1"/>
      <c r="L8" s="1"/>
    </row>
    <row r="9" spans="1:12" ht="18.75" customHeight="1" x14ac:dyDescent="0.25">
      <c r="A9" s="109"/>
      <c r="B9" s="77" t="s">
        <v>31</v>
      </c>
      <c r="C9" s="38">
        <f>'تعرفه پیوند کلیه سال 1402'!C10</f>
        <v>46.33799999999998</v>
      </c>
      <c r="D9" s="38">
        <f>'تعرفه پیوند کلیه سال 1402'!F10</f>
        <v>46.33799999999998</v>
      </c>
      <c r="G9" s="1"/>
      <c r="H9" s="1"/>
      <c r="I9" s="11"/>
      <c r="J9" s="1"/>
      <c r="K9" s="1"/>
      <c r="L9" s="3"/>
    </row>
    <row r="10" spans="1:12" ht="18.75" customHeight="1" x14ac:dyDescent="0.25">
      <c r="A10" s="109"/>
      <c r="B10" s="77" t="s">
        <v>32</v>
      </c>
      <c r="C10" s="38">
        <f>'تعرفه پیوند کلیه سال 1402'!C11</f>
        <v>20.990000000000002</v>
      </c>
      <c r="D10" s="38">
        <f>'تعرفه پیوند کلیه سال 1402'!F11</f>
        <v>20.990000000000002</v>
      </c>
      <c r="G10" s="1"/>
      <c r="H10" s="1"/>
      <c r="I10" s="11"/>
      <c r="J10" s="1"/>
      <c r="K10" s="1"/>
      <c r="L10" s="3"/>
    </row>
    <row r="11" spans="1:12" ht="23.25" customHeight="1" thickBot="1" x14ac:dyDescent="0.55000000000000004">
      <c r="A11" s="109"/>
      <c r="B11" s="79" t="s">
        <v>29</v>
      </c>
      <c r="C11" s="38">
        <f>'تعرفه پیوند کلیه سال 1402'!C12</f>
        <v>5.4670000000000005</v>
      </c>
      <c r="D11" s="38">
        <f>'تعرفه پیوند کلیه سال 1402'!F12</f>
        <v>5.4670000000000005</v>
      </c>
      <c r="E11" s="15"/>
      <c r="G11" s="1"/>
      <c r="H11" s="1"/>
      <c r="I11" s="11"/>
      <c r="J11" s="1"/>
      <c r="K11" s="1"/>
      <c r="L11" s="1"/>
    </row>
    <row r="12" spans="1:12" s="14" customFormat="1" ht="27" customHeight="1" thickBot="1" x14ac:dyDescent="0.65">
      <c r="A12" s="110"/>
      <c r="B12" s="62" t="s">
        <v>13</v>
      </c>
      <c r="C12" s="63">
        <f>SUM(C2:C11)</f>
        <v>784.29499999999996</v>
      </c>
      <c r="D12" s="64">
        <f>SUM(D2:D11)</f>
        <v>966.34499999999991</v>
      </c>
      <c r="E12" s="23"/>
      <c r="F12" s="1"/>
      <c r="G12" s="1"/>
      <c r="H12" s="1"/>
      <c r="I12" s="11"/>
      <c r="J12" s="1"/>
      <c r="K12" s="1"/>
      <c r="L12" s="1"/>
    </row>
    <row r="13" spans="1:12" ht="20.25" customHeight="1" x14ac:dyDescent="0.25">
      <c r="A13" s="111" t="s">
        <v>10</v>
      </c>
      <c r="B13" s="80" t="s">
        <v>33</v>
      </c>
      <c r="C13" s="57">
        <f>'تعرفه پیوند کلیه سال 1402'!C14</f>
        <v>93.569999999999979</v>
      </c>
      <c r="D13" s="57">
        <f>'تعرفه پیوند کلیه سال 1402'!F14</f>
        <v>93.569999999999979</v>
      </c>
      <c r="E13" s="20"/>
      <c r="G13" s="1"/>
      <c r="H13" s="1"/>
      <c r="I13" s="1"/>
      <c r="J13" s="1"/>
      <c r="K13" s="55"/>
      <c r="L13" s="55"/>
    </row>
    <row r="14" spans="1:12" ht="20.25" customHeight="1" x14ac:dyDescent="0.25">
      <c r="A14" s="112"/>
      <c r="B14" s="80" t="s">
        <v>34</v>
      </c>
      <c r="C14" s="38">
        <f>'تعرفه پیوند کلیه سال 1402'!C15</f>
        <v>11.559999999999999</v>
      </c>
      <c r="D14" s="57">
        <f>'تعرفه پیوند کلیه سال 1402'!F15</f>
        <v>11.559999999999999</v>
      </c>
      <c r="E14" s="20"/>
      <c r="G14" s="1"/>
      <c r="H14" s="1"/>
      <c r="I14" s="1"/>
      <c r="J14" s="1"/>
      <c r="K14" s="55"/>
      <c r="L14" s="55"/>
    </row>
    <row r="15" spans="1:12" ht="21.75" customHeight="1" x14ac:dyDescent="0.5">
      <c r="A15" s="112"/>
      <c r="B15" s="77" t="s">
        <v>28</v>
      </c>
      <c r="C15" s="38">
        <f>'تعرفه پیوند کلیه سال 1402'!C16</f>
        <v>29.181000000000004</v>
      </c>
      <c r="D15" s="57">
        <f>'تعرفه پیوند کلیه سال 1402'!F16</f>
        <v>40.181000000000004</v>
      </c>
      <c r="E15" s="15"/>
      <c r="G15" s="1"/>
      <c r="H15" s="1"/>
      <c r="I15" s="1"/>
      <c r="J15" s="1"/>
      <c r="K15" s="1"/>
      <c r="L15" s="1"/>
    </row>
    <row r="16" spans="1:12" ht="21.75" customHeight="1" thickBot="1" x14ac:dyDescent="0.55000000000000004">
      <c r="A16" s="112"/>
      <c r="B16" s="81" t="s">
        <v>15</v>
      </c>
      <c r="C16" s="102">
        <f>'تعرفه پیوند کلیه سال 1402'!C17</f>
        <v>96</v>
      </c>
      <c r="D16" s="57">
        <f>'تعرفه پیوند کلیه سال 1402'!F17</f>
        <v>140</v>
      </c>
      <c r="E16" s="15"/>
      <c r="G16" s="1"/>
      <c r="H16" s="1"/>
      <c r="I16" s="1"/>
      <c r="J16" s="1"/>
      <c r="K16" s="1"/>
      <c r="L16" s="1"/>
    </row>
    <row r="17" spans="1:18" ht="26.25" customHeight="1" thickBot="1" x14ac:dyDescent="0.3">
      <c r="A17" s="113"/>
      <c r="B17" s="103" t="s">
        <v>14</v>
      </c>
      <c r="C17" s="63">
        <f>SUM(C13:C16)</f>
        <v>230.31099999999998</v>
      </c>
      <c r="D17" s="64">
        <f>SUM(D13:D16)</f>
        <v>285.31099999999998</v>
      </c>
      <c r="E17" s="11"/>
      <c r="F17" s="6"/>
      <c r="G17" s="3"/>
      <c r="H17" s="1"/>
      <c r="I17" s="1"/>
      <c r="J17" s="1"/>
      <c r="K17" s="1"/>
      <c r="L17" s="1"/>
    </row>
    <row r="18" spans="1:18" ht="21" customHeight="1" x14ac:dyDescent="0.5">
      <c r="A18" s="111" t="s">
        <v>35</v>
      </c>
      <c r="B18" s="76" t="s">
        <v>12</v>
      </c>
      <c r="C18" s="66">
        <f>'تعرفه پیوند کلیه سال 1402'!D19</f>
        <v>119621530</v>
      </c>
      <c r="D18" s="66">
        <f>'تعرفه پیوند کلیه سال 1402'!G19</f>
        <v>158327960</v>
      </c>
      <c r="E18" s="15"/>
      <c r="G18" s="1"/>
      <c r="H18" s="1"/>
      <c r="I18" s="1"/>
      <c r="J18" s="1"/>
      <c r="K18" s="1"/>
      <c r="L18" s="1"/>
    </row>
    <row r="19" spans="1:18" ht="18.600000000000001" customHeight="1" x14ac:dyDescent="0.5">
      <c r="A19" s="112"/>
      <c r="B19" s="77" t="s">
        <v>16</v>
      </c>
      <c r="C19" s="67">
        <f>'تعرفه پیوند کلیه سال 1402'!D20</f>
        <v>20863848.5</v>
      </c>
      <c r="D19" s="67">
        <f>'تعرفه پیوند کلیه سال 1402'!G20</f>
        <v>18817298.5</v>
      </c>
      <c r="E19" s="15"/>
      <c r="G19" s="1"/>
      <c r="H19" s="1"/>
      <c r="I19" s="1"/>
      <c r="J19" s="1"/>
      <c r="K19" s="1"/>
      <c r="L19" s="1"/>
    </row>
    <row r="20" spans="1:18" ht="24" customHeight="1" x14ac:dyDescent="0.5">
      <c r="A20" s="112"/>
      <c r="B20" s="82" t="s">
        <v>41</v>
      </c>
      <c r="C20" s="68">
        <f>'تعرفه پیوند کلیه سال 1402'!D21</f>
        <v>40300000</v>
      </c>
      <c r="D20" s="68">
        <f>'تعرفه پیوند کلیه سال 1402'!G21</f>
        <v>27000000</v>
      </c>
      <c r="E20" s="15"/>
      <c r="G20" s="1"/>
      <c r="H20" s="1"/>
      <c r="I20" s="1"/>
      <c r="J20" s="1"/>
      <c r="K20" s="1"/>
      <c r="L20" s="1"/>
    </row>
    <row r="21" spans="1:18" ht="21.75" customHeight="1" thickBot="1" x14ac:dyDescent="0.55000000000000004">
      <c r="A21" s="112"/>
      <c r="B21" s="82" t="s">
        <v>42</v>
      </c>
      <c r="C21" s="68">
        <v>10000000</v>
      </c>
      <c r="D21" s="68">
        <v>5300000</v>
      </c>
      <c r="E21" s="10"/>
      <c r="G21" s="15"/>
      <c r="H21" s="1"/>
      <c r="I21" s="1"/>
      <c r="J21" s="1"/>
      <c r="K21" s="1"/>
      <c r="L21" s="1"/>
      <c r="M21" s="1"/>
      <c r="N21" s="1"/>
    </row>
    <row r="22" spans="1:18" ht="26.25" customHeight="1" thickBot="1" x14ac:dyDescent="0.3">
      <c r="A22" s="113"/>
      <c r="B22" s="65" t="s">
        <v>30</v>
      </c>
      <c r="C22" s="69">
        <f>SUM(C18:C21)</f>
        <v>190785378.5</v>
      </c>
      <c r="D22" s="70">
        <f>SUM(D18:D21)</f>
        <v>209445258.5</v>
      </c>
      <c r="E22" s="11"/>
      <c r="F22" s="6"/>
      <c r="G22" s="3"/>
      <c r="H22" s="1"/>
      <c r="I22" s="1"/>
      <c r="J22" s="1"/>
      <c r="K22" s="1"/>
      <c r="L22" s="1"/>
    </row>
    <row r="23" spans="1:18" ht="15.75" thickBot="1" x14ac:dyDescent="0.3">
      <c r="C23" s="1"/>
      <c r="D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59.45" customHeight="1" thickBot="1" x14ac:dyDescent="0.3">
      <c r="A24" s="105" t="s">
        <v>40</v>
      </c>
      <c r="B24" s="106"/>
      <c r="C24" s="106"/>
      <c r="D24" s="10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28.5" customHeight="1" thickBot="1" x14ac:dyDescent="0.3">
      <c r="A25" s="105" t="s">
        <v>36</v>
      </c>
      <c r="B25" s="106"/>
      <c r="C25" s="106"/>
      <c r="D25" s="10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04"/>
    </row>
    <row r="26" spans="1:18" ht="51.6" customHeight="1" thickBot="1" x14ac:dyDescent="0.3">
      <c r="A26" s="105" t="s">
        <v>39</v>
      </c>
      <c r="B26" s="106"/>
      <c r="C26" s="106"/>
      <c r="D26" s="10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04"/>
    </row>
    <row r="27" spans="1:18" ht="15" customHeight="1" x14ac:dyDescent="0.25">
      <c r="C27" s="1"/>
      <c r="D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/>
    </row>
    <row r="28" spans="1:18" x14ac:dyDescent="0.25">
      <c r="C28" s="1"/>
      <c r="D28" s="1"/>
      <c r="E28" s="3"/>
      <c r="M28" s="1"/>
    </row>
    <row r="29" spans="1:18" ht="22.5" x14ac:dyDescent="0.25">
      <c r="C29" s="1"/>
      <c r="D29" s="1"/>
      <c r="E29" s="3"/>
      <c r="M29" s="55"/>
    </row>
    <row r="30" spans="1:18" x14ac:dyDescent="0.25">
      <c r="C30" s="1"/>
      <c r="D30" s="1"/>
      <c r="M30" s="1"/>
      <c r="N30" s="1"/>
      <c r="O30" s="1"/>
      <c r="P30" s="1" t="s">
        <v>2</v>
      </c>
      <c r="Q30" s="1" t="s">
        <v>3</v>
      </c>
      <c r="R30" s="1">
        <f>12*6</f>
        <v>72</v>
      </c>
    </row>
    <row r="31" spans="1:18" x14ac:dyDescent="0.25">
      <c r="C31" s="1"/>
      <c r="D31" s="1"/>
      <c r="M31" s="1"/>
      <c r="N31" s="1"/>
      <c r="O31" s="1"/>
      <c r="P31" s="1"/>
      <c r="Q31" s="1" t="s">
        <v>4</v>
      </c>
      <c r="R31" s="1">
        <f>5*27</f>
        <v>135</v>
      </c>
    </row>
    <row r="32" spans="1:18" x14ac:dyDescent="0.25">
      <c r="C32" s="1"/>
      <c r="D32" s="1"/>
      <c r="M32" s="1"/>
      <c r="N32" s="1"/>
      <c r="O32" s="1"/>
      <c r="P32" s="1"/>
      <c r="Q32" s="1" t="s">
        <v>5</v>
      </c>
      <c r="R32" s="1">
        <f>3*6</f>
        <v>18</v>
      </c>
    </row>
    <row r="33" spans="3:18" x14ac:dyDescent="0.25">
      <c r="C33" s="1"/>
      <c r="D33" s="1"/>
      <c r="M33" s="1"/>
      <c r="N33" s="1"/>
      <c r="O33" s="1"/>
      <c r="P33" s="1"/>
      <c r="Q33" s="1" t="s">
        <v>6</v>
      </c>
      <c r="R33" s="1">
        <f>6*6</f>
        <v>36</v>
      </c>
    </row>
    <row r="34" spans="3:18" x14ac:dyDescent="0.25">
      <c r="C34" s="1"/>
      <c r="D34" s="1"/>
      <c r="M34" s="1"/>
      <c r="N34" s="1"/>
      <c r="O34" s="1"/>
      <c r="P34" s="1"/>
      <c r="Q34" s="1" t="s">
        <v>7</v>
      </c>
      <c r="R34" s="1">
        <f>(6*6)</f>
        <v>36</v>
      </c>
    </row>
    <row r="35" spans="3:18" x14ac:dyDescent="0.25">
      <c r="C35" s="1"/>
      <c r="D35" s="1"/>
      <c r="M35" s="1"/>
      <c r="N35" s="1"/>
      <c r="O35" s="1"/>
      <c r="P35" s="1"/>
      <c r="Q35" s="1"/>
      <c r="R35" s="1">
        <f>SUM(R30:R34)</f>
        <v>297</v>
      </c>
    </row>
    <row r="36" spans="3:18" x14ac:dyDescent="0.25">
      <c r="C36" s="1"/>
      <c r="D36" s="1"/>
      <c r="M36" s="1"/>
      <c r="N36" s="1"/>
      <c r="O36" s="1"/>
      <c r="P36" s="1"/>
      <c r="Q36" s="1"/>
      <c r="R36" s="1"/>
    </row>
    <row r="37" spans="3:18" x14ac:dyDescent="0.25">
      <c r="C37" s="1"/>
      <c r="D37" s="1"/>
      <c r="M37" s="1"/>
      <c r="N37" s="1"/>
      <c r="O37" s="1"/>
      <c r="P37" s="1"/>
      <c r="Q37" s="1"/>
      <c r="R37" s="1"/>
    </row>
    <row r="38" spans="3:18" x14ac:dyDescent="0.25">
      <c r="C38" s="1"/>
      <c r="D38" s="1"/>
      <c r="M38" s="1"/>
      <c r="N38" s="1"/>
      <c r="O38" s="1"/>
      <c r="P38" s="1"/>
      <c r="Q38" s="1"/>
      <c r="R38" s="1"/>
    </row>
    <row r="39" spans="3:18" x14ac:dyDescent="0.25">
      <c r="C39" s="1"/>
      <c r="D39" s="1"/>
      <c r="M39" s="1"/>
      <c r="N39" s="1"/>
      <c r="O39" s="1"/>
      <c r="P39" s="1"/>
      <c r="Q39" s="1"/>
      <c r="R39" s="1"/>
    </row>
  </sheetData>
  <sheetProtection formatCells="0" formatColumns="0" formatRows="0"/>
  <mergeCells count="7">
    <mergeCell ref="R25:R26"/>
    <mergeCell ref="A26:D26"/>
    <mergeCell ref="A2:A12"/>
    <mergeCell ref="A13:A17"/>
    <mergeCell ref="A18:A22"/>
    <mergeCell ref="A24:D24"/>
    <mergeCell ref="A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rightToLeft="1" tabSelected="1" topLeftCell="A4" zoomScale="84" zoomScaleNormal="84" workbookViewId="0">
      <selection activeCell="F14" sqref="F14:F17"/>
    </sheetView>
  </sheetViews>
  <sheetFormatPr defaultColWidth="9.140625" defaultRowHeight="15" x14ac:dyDescent="0.25"/>
  <cols>
    <col min="1" max="1" width="10.85546875" style="10" customWidth="1"/>
    <col min="2" max="2" width="62.5703125" style="9" customWidth="1"/>
    <col min="3" max="3" width="23.140625" style="10" customWidth="1"/>
    <col min="4" max="4" width="21.140625" style="10" customWidth="1"/>
    <col min="5" max="6" width="20.7109375" style="10" customWidth="1"/>
    <col min="7" max="7" width="19.28515625" style="10" customWidth="1"/>
    <col min="8" max="8" width="20.5703125" style="25" customWidth="1"/>
    <col min="9" max="10" width="15.85546875" style="1" customWidth="1"/>
    <col min="11" max="11" width="23.7109375" style="10" customWidth="1"/>
    <col min="12" max="12" width="17.5703125" style="10" customWidth="1"/>
    <col min="13" max="13" width="13.42578125" style="8" customWidth="1"/>
    <col min="14" max="14" width="17.5703125" style="10" customWidth="1"/>
    <col min="15" max="15" width="10.85546875" style="10" customWidth="1"/>
    <col min="16" max="16" width="11.7109375" style="10" customWidth="1"/>
    <col min="17" max="18" width="10.42578125" style="10" customWidth="1"/>
    <col min="19" max="19" width="10" style="10" customWidth="1"/>
    <col min="20" max="20" width="9.28515625" style="10" customWidth="1"/>
    <col min="21" max="16384" width="9.140625" style="10"/>
  </cols>
  <sheetData>
    <row r="1" spans="1:16" ht="31.15" customHeight="1" x14ac:dyDescent="0.25">
      <c r="A1" s="122"/>
      <c r="B1" s="120" t="s">
        <v>17</v>
      </c>
      <c r="C1" s="114" t="s">
        <v>37</v>
      </c>
      <c r="D1" s="114"/>
      <c r="E1" s="114"/>
      <c r="F1" s="115" t="s">
        <v>38</v>
      </c>
      <c r="G1" s="115"/>
      <c r="H1" s="116"/>
      <c r="I1" s="10"/>
      <c r="J1" s="10"/>
      <c r="K1" s="1"/>
      <c r="L1" s="1"/>
      <c r="M1" s="1"/>
      <c r="N1" s="5"/>
      <c r="O1" s="5"/>
    </row>
    <row r="2" spans="1:16" ht="25.15" customHeight="1" thickBot="1" x14ac:dyDescent="0.55000000000000004">
      <c r="A2" s="123"/>
      <c r="B2" s="121"/>
      <c r="C2" s="46" t="s">
        <v>8</v>
      </c>
      <c r="D2" s="46" t="s">
        <v>22</v>
      </c>
      <c r="E2" s="46" t="s">
        <v>23</v>
      </c>
      <c r="F2" s="47" t="s">
        <v>8</v>
      </c>
      <c r="G2" s="47" t="s">
        <v>22</v>
      </c>
      <c r="H2" s="48" t="s">
        <v>23</v>
      </c>
      <c r="I2" s="22"/>
      <c r="J2" s="15"/>
      <c r="K2" s="1"/>
      <c r="L2" s="1"/>
      <c r="M2" s="1"/>
      <c r="N2" s="5"/>
      <c r="O2" s="5"/>
    </row>
    <row r="3" spans="1:16" s="7" customFormat="1" ht="21.75" customHeight="1" x14ac:dyDescent="0.5">
      <c r="A3" s="117" t="s">
        <v>11</v>
      </c>
      <c r="B3" s="45" t="s">
        <v>20</v>
      </c>
      <c r="C3" s="57">
        <v>240</v>
      </c>
      <c r="D3" s="36">
        <v>48240000</v>
      </c>
      <c r="E3" s="36">
        <v>167280000</v>
      </c>
      <c r="F3" s="57">
        <v>350</v>
      </c>
      <c r="G3" s="36">
        <v>70350000</v>
      </c>
      <c r="H3" s="37">
        <v>243950000</v>
      </c>
      <c r="I3" s="15"/>
      <c r="J3" s="1"/>
      <c r="K3" s="1"/>
      <c r="L3" s="1"/>
      <c r="M3" s="11"/>
      <c r="N3" s="5"/>
      <c r="O3" s="5"/>
    </row>
    <row r="4" spans="1:16" s="7" customFormat="1" ht="19.5" customHeight="1" x14ac:dyDescent="0.5">
      <c r="A4" s="118"/>
      <c r="B4" s="33" t="s">
        <v>1</v>
      </c>
      <c r="C4" s="38">
        <v>48</v>
      </c>
      <c r="D4" s="13">
        <v>9648000</v>
      </c>
      <c r="E4" s="13">
        <v>33456000</v>
      </c>
      <c r="F4" s="38">
        <v>70</v>
      </c>
      <c r="G4" s="13">
        <v>14070000</v>
      </c>
      <c r="H4" s="26">
        <v>48790000</v>
      </c>
      <c r="I4" s="15"/>
      <c r="J4" s="15"/>
      <c r="K4" s="1"/>
      <c r="L4" s="4"/>
      <c r="M4" s="11"/>
      <c r="N4" s="5"/>
      <c r="O4" s="5"/>
      <c r="P4" s="1"/>
    </row>
    <row r="5" spans="1:16" s="7" customFormat="1" ht="18.75" customHeight="1" x14ac:dyDescent="0.5">
      <c r="A5" s="118"/>
      <c r="B5" s="33" t="s">
        <v>0</v>
      </c>
      <c r="C5" s="38" t="s">
        <v>25</v>
      </c>
      <c r="D5" s="13">
        <v>16482000</v>
      </c>
      <c r="E5" s="13">
        <v>57154000</v>
      </c>
      <c r="F5" s="38" t="s">
        <v>26</v>
      </c>
      <c r="G5" s="13">
        <v>15477000</v>
      </c>
      <c r="H5" s="26">
        <v>53669000</v>
      </c>
      <c r="I5" s="15"/>
      <c r="J5" s="1"/>
      <c r="K5" s="4"/>
      <c r="L5" s="5"/>
      <c r="M5" s="11"/>
      <c r="N5" s="5"/>
      <c r="O5" s="5"/>
      <c r="P5" s="1"/>
    </row>
    <row r="6" spans="1:16" s="7" customFormat="1" ht="23.25" customHeight="1" x14ac:dyDescent="0.5">
      <c r="A6" s="118"/>
      <c r="B6" s="33" t="s">
        <v>18</v>
      </c>
      <c r="C6" s="38">
        <v>62.7</v>
      </c>
      <c r="D6" s="13">
        <v>12602700</v>
      </c>
      <c r="E6" s="13">
        <v>43701900</v>
      </c>
      <c r="F6" s="38">
        <v>75.7</v>
      </c>
      <c r="G6" s="13">
        <v>15215700</v>
      </c>
      <c r="H6" s="26">
        <v>52762900</v>
      </c>
      <c r="I6" s="15"/>
      <c r="J6" s="1"/>
      <c r="K6" s="1"/>
      <c r="L6" s="1"/>
      <c r="M6" s="11"/>
      <c r="N6" s="5"/>
      <c r="O6" s="5"/>
      <c r="P6" s="1"/>
    </row>
    <row r="7" spans="1:16" s="7" customFormat="1" ht="18.75" customHeight="1" x14ac:dyDescent="0.5">
      <c r="A7" s="118"/>
      <c r="B7" s="34" t="s">
        <v>19</v>
      </c>
      <c r="C7" s="38">
        <v>115.6</v>
      </c>
      <c r="D7" s="13">
        <v>23235600</v>
      </c>
      <c r="E7" s="13">
        <v>80573200</v>
      </c>
      <c r="F7" s="38">
        <v>117.35</v>
      </c>
      <c r="G7" s="13">
        <v>23587350</v>
      </c>
      <c r="H7" s="26">
        <v>81792950</v>
      </c>
      <c r="I7" s="24"/>
      <c r="J7" s="19"/>
      <c r="K7" s="1"/>
      <c r="L7" s="1"/>
      <c r="M7" s="11"/>
      <c r="N7" s="5"/>
      <c r="O7" s="5"/>
      <c r="P7" s="1"/>
    </row>
    <row r="8" spans="1:16" s="7" customFormat="1" ht="22.5" x14ac:dyDescent="0.6">
      <c r="A8" s="118"/>
      <c r="B8" s="33" t="s">
        <v>21</v>
      </c>
      <c r="C8" s="38">
        <v>27.5</v>
      </c>
      <c r="D8" s="13">
        <v>5527500</v>
      </c>
      <c r="E8" s="13">
        <v>19167500</v>
      </c>
      <c r="F8" s="38">
        <v>16.5</v>
      </c>
      <c r="G8" s="13">
        <v>3316500</v>
      </c>
      <c r="H8" s="26">
        <v>11500500</v>
      </c>
      <c r="I8" s="1"/>
      <c r="J8" s="19"/>
      <c r="K8" s="1"/>
      <c r="L8" s="1"/>
      <c r="M8" s="11"/>
      <c r="N8" s="31"/>
      <c r="O8" s="2"/>
      <c r="P8" s="1"/>
    </row>
    <row r="9" spans="1:16" ht="20.25" x14ac:dyDescent="0.5">
      <c r="A9" s="118"/>
      <c r="B9" s="33" t="s">
        <v>24</v>
      </c>
      <c r="C9" s="38">
        <v>217.7</v>
      </c>
      <c r="D9" s="71">
        <v>43757700</v>
      </c>
      <c r="E9" s="71">
        <v>43757700</v>
      </c>
      <c r="F9" s="38">
        <v>264</v>
      </c>
      <c r="G9" s="71">
        <v>53064000</v>
      </c>
      <c r="H9" s="71">
        <v>53064000</v>
      </c>
      <c r="J9" s="19"/>
      <c r="K9" s="1"/>
      <c r="L9" s="1"/>
      <c r="M9" s="11"/>
      <c r="N9" s="1"/>
      <c r="O9" s="1"/>
      <c r="P9" s="1"/>
    </row>
    <row r="10" spans="1:16" ht="18.75" customHeight="1" x14ac:dyDescent="0.5">
      <c r="A10" s="118"/>
      <c r="B10" s="33" t="s">
        <v>31</v>
      </c>
      <c r="C10" s="38">
        <v>46.33799999999998</v>
      </c>
      <c r="D10" s="13">
        <v>9313937.9999999963</v>
      </c>
      <c r="E10" s="13">
        <v>32297585.999999985</v>
      </c>
      <c r="F10" s="38">
        <v>46.33799999999998</v>
      </c>
      <c r="G10" s="13">
        <v>9313937.9999999963</v>
      </c>
      <c r="H10" s="26">
        <v>32297585.999999985</v>
      </c>
      <c r="K10" s="1"/>
      <c r="L10" s="1"/>
      <c r="M10" s="11"/>
      <c r="N10" s="1"/>
      <c r="O10" s="1"/>
      <c r="P10" s="3"/>
    </row>
    <row r="11" spans="1:16" ht="18.75" customHeight="1" x14ac:dyDescent="0.5">
      <c r="A11" s="118"/>
      <c r="B11" s="33" t="s">
        <v>32</v>
      </c>
      <c r="C11" s="38">
        <v>20.990000000000002</v>
      </c>
      <c r="D11" s="13">
        <v>4218990</v>
      </c>
      <c r="E11" s="13">
        <v>14630030.000000002</v>
      </c>
      <c r="F11" s="38">
        <v>20.990000000000002</v>
      </c>
      <c r="G11" s="13">
        <v>4218990</v>
      </c>
      <c r="H11" s="26">
        <v>14630030.000000002</v>
      </c>
      <c r="K11" s="1"/>
      <c r="L11" s="1"/>
      <c r="M11" s="11"/>
      <c r="N11" s="1"/>
      <c r="O11" s="1"/>
      <c r="P11" s="3"/>
    </row>
    <row r="12" spans="1:16" ht="23.25" customHeight="1" thickBot="1" x14ac:dyDescent="0.55000000000000004">
      <c r="A12" s="118"/>
      <c r="B12" s="40" t="s">
        <v>29</v>
      </c>
      <c r="C12" s="102">
        <v>5.4670000000000005</v>
      </c>
      <c r="D12" s="41">
        <v>1098867</v>
      </c>
      <c r="E12" s="42">
        <v>3810499.0000000005</v>
      </c>
      <c r="F12" s="102">
        <v>5.4670000000000005</v>
      </c>
      <c r="G12" s="42">
        <v>1098867</v>
      </c>
      <c r="H12" s="53">
        <v>3810499.0000000005</v>
      </c>
      <c r="I12" s="15"/>
      <c r="K12" s="1"/>
      <c r="L12" s="1"/>
      <c r="M12" s="11"/>
      <c r="N12" s="1"/>
      <c r="O12" s="1"/>
      <c r="P12" s="1"/>
    </row>
    <row r="13" spans="1:16" s="14" customFormat="1" ht="27" customHeight="1" thickBot="1" x14ac:dyDescent="0.65">
      <c r="A13" s="119"/>
      <c r="B13" s="62" t="s">
        <v>13</v>
      </c>
      <c r="C13" s="61">
        <f t="shared" ref="C13:H13" si="0">SUM(C3:C12)</f>
        <v>784.29499999999996</v>
      </c>
      <c r="D13" s="28">
        <f t="shared" si="0"/>
        <v>174125295</v>
      </c>
      <c r="E13" s="28">
        <f t="shared" si="0"/>
        <v>495828415</v>
      </c>
      <c r="F13" s="43">
        <f t="shared" si="0"/>
        <v>966.34499999999991</v>
      </c>
      <c r="G13" s="28">
        <f t="shared" si="0"/>
        <v>209712345</v>
      </c>
      <c r="H13" s="44">
        <f t="shared" si="0"/>
        <v>596267465</v>
      </c>
      <c r="I13" s="23"/>
      <c r="J13" s="1"/>
      <c r="K13" s="1"/>
      <c r="L13" s="1"/>
      <c r="M13" s="11"/>
      <c r="N13" s="1"/>
      <c r="O13" s="1"/>
      <c r="P13" s="1"/>
    </row>
    <row r="14" spans="1:16" ht="20.25" customHeight="1" x14ac:dyDescent="0.5">
      <c r="A14" s="124" t="s">
        <v>10</v>
      </c>
      <c r="B14" s="56" t="s">
        <v>33</v>
      </c>
      <c r="C14" s="54">
        <v>93.569999999999979</v>
      </c>
      <c r="D14" s="18">
        <v>29661689.999999993</v>
      </c>
      <c r="E14" s="17"/>
      <c r="F14" s="54">
        <v>93.569999999999979</v>
      </c>
      <c r="G14" s="39">
        <v>29661689.999999993</v>
      </c>
      <c r="H14" s="29"/>
      <c r="I14" s="20"/>
      <c r="K14" s="1"/>
      <c r="L14" s="1"/>
      <c r="M14" s="1"/>
      <c r="N14" s="1"/>
      <c r="O14" s="30"/>
      <c r="P14" s="30"/>
    </row>
    <row r="15" spans="1:16" ht="20.25" customHeight="1" x14ac:dyDescent="0.5">
      <c r="A15" s="125"/>
      <c r="B15" s="56" t="s">
        <v>34</v>
      </c>
      <c r="C15" s="57">
        <v>11.559999999999999</v>
      </c>
      <c r="D15" s="36">
        <v>3664519.9999999995</v>
      </c>
      <c r="E15" s="58"/>
      <c r="F15" s="57">
        <v>11.559999999999999</v>
      </c>
      <c r="G15" s="59">
        <v>3664519.9999999995</v>
      </c>
      <c r="H15" s="60"/>
      <c r="I15" s="20"/>
      <c r="K15" s="1"/>
      <c r="L15" s="1"/>
      <c r="M15" s="1"/>
      <c r="N15" s="1"/>
      <c r="O15" s="55"/>
      <c r="P15" s="55"/>
    </row>
    <row r="16" spans="1:16" ht="21.75" customHeight="1" x14ac:dyDescent="0.5">
      <c r="A16" s="125"/>
      <c r="B16" s="33" t="s">
        <v>28</v>
      </c>
      <c r="C16" s="38">
        <v>29.181000000000004</v>
      </c>
      <c r="D16" s="12">
        <v>9367977.0000000019</v>
      </c>
      <c r="E16" s="12"/>
      <c r="F16" s="38">
        <v>40.181000000000004</v>
      </c>
      <c r="G16" s="12">
        <v>12854977.000000002</v>
      </c>
      <c r="H16" s="27"/>
      <c r="I16" s="15"/>
      <c r="K16" s="1"/>
      <c r="L16" s="1"/>
      <c r="M16" s="1"/>
      <c r="N16" s="1"/>
      <c r="O16" s="1"/>
      <c r="P16" s="1"/>
    </row>
    <row r="17" spans="1:22" ht="21.75" customHeight="1" thickBot="1" x14ac:dyDescent="0.55000000000000004">
      <c r="A17" s="125"/>
      <c r="B17" s="35" t="s">
        <v>15</v>
      </c>
      <c r="C17" s="38">
        <v>96</v>
      </c>
      <c r="D17" s="13">
        <v>28224000</v>
      </c>
      <c r="E17" s="13"/>
      <c r="F17" s="38">
        <v>140</v>
      </c>
      <c r="G17" s="13">
        <v>41160000</v>
      </c>
      <c r="H17" s="27"/>
      <c r="I17" s="15"/>
      <c r="K17" s="1"/>
      <c r="L17" s="1"/>
      <c r="M17" s="1"/>
      <c r="N17" s="1"/>
      <c r="O17" s="1"/>
      <c r="P17" s="1"/>
    </row>
    <row r="18" spans="1:22" ht="26.25" customHeight="1" x14ac:dyDescent="0.25">
      <c r="A18" s="126"/>
      <c r="B18" s="92" t="s">
        <v>14</v>
      </c>
      <c r="C18" s="94">
        <f>SUM(C14:C17)</f>
        <v>230.31099999999998</v>
      </c>
      <c r="D18" s="95">
        <f>SUM(D14:D17)</f>
        <v>70918187</v>
      </c>
      <c r="E18" s="96"/>
      <c r="F18" s="97">
        <f>SUM(F14:F17)</f>
        <v>285.31099999999998</v>
      </c>
      <c r="G18" s="95">
        <f>SUM(G14:G17)</f>
        <v>87341187</v>
      </c>
      <c r="H18" s="98"/>
      <c r="I18" s="11"/>
      <c r="J18" s="6"/>
      <c r="K18" s="3"/>
      <c r="L18" s="1"/>
      <c r="M18" s="1"/>
      <c r="N18" s="1"/>
      <c r="O18" s="1"/>
      <c r="P18" s="1"/>
    </row>
    <row r="19" spans="1:22" ht="21" customHeight="1" x14ac:dyDescent="0.5">
      <c r="A19" s="127" t="s">
        <v>35</v>
      </c>
      <c r="B19" s="33" t="s">
        <v>12</v>
      </c>
      <c r="C19" s="32" t="s">
        <v>27</v>
      </c>
      <c r="D19" s="101">
        <v>119621530</v>
      </c>
      <c r="E19" s="13"/>
      <c r="F19" s="32" t="s">
        <v>27</v>
      </c>
      <c r="G19" s="101">
        <v>158327960</v>
      </c>
      <c r="H19" s="13"/>
      <c r="I19" s="15"/>
      <c r="K19" s="1"/>
      <c r="L19" s="1"/>
      <c r="M19" s="1"/>
      <c r="N19" s="1"/>
      <c r="O19" s="1"/>
      <c r="P19" s="1"/>
    </row>
    <row r="20" spans="1:22" ht="18.600000000000001" customHeight="1" x14ac:dyDescent="0.5">
      <c r="A20" s="125"/>
      <c r="B20" s="33" t="s">
        <v>16</v>
      </c>
      <c r="C20" s="32" t="s">
        <v>27</v>
      </c>
      <c r="D20" s="13">
        <v>20863848.5</v>
      </c>
      <c r="E20" s="13"/>
      <c r="F20" s="32" t="s">
        <v>27</v>
      </c>
      <c r="G20" s="13">
        <v>18817298.5</v>
      </c>
      <c r="H20" s="12"/>
      <c r="I20" s="15"/>
      <c r="K20" s="1"/>
      <c r="L20" s="1"/>
      <c r="M20" s="1"/>
      <c r="N20" s="1"/>
      <c r="O20" s="1"/>
      <c r="P20" s="1"/>
    </row>
    <row r="21" spans="1:22" ht="24" customHeight="1" x14ac:dyDescent="0.5">
      <c r="A21" s="125"/>
      <c r="B21" s="33" t="s">
        <v>41</v>
      </c>
      <c r="C21" s="32" t="s">
        <v>27</v>
      </c>
      <c r="D21" s="13">
        <v>40300000</v>
      </c>
      <c r="E21" s="91"/>
      <c r="F21" s="32" t="s">
        <v>27</v>
      </c>
      <c r="G21" s="13">
        <v>27000000</v>
      </c>
      <c r="H21" s="12"/>
      <c r="I21" s="15"/>
      <c r="K21" s="1"/>
      <c r="L21" s="1"/>
      <c r="M21" s="1"/>
      <c r="N21" s="1"/>
      <c r="O21" s="1"/>
      <c r="P21" s="1"/>
    </row>
    <row r="22" spans="1:22" ht="24" customHeight="1" x14ac:dyDescent="0.5">
      <c r="A22" s="125"/>
      <c r="B22" s="33" t="s">
        <v>42</v>
      </c>
      <c r="C22" s="32"/>
      <c r="D22" s="13">
        <v>10000000</v>
      </c>
      <c r="E22" s="91"/>
      <c r="F22" s="91"/>
      <c r="G22" s="13">
        <v>5300000</v>
      </c>
      <c r="H22" s="12"/>
      <c r="I22" s="15"/>
      <c r="K22" s="1"/>
      <c r="L22" s="1"/>
      <c r="M22" s="1"/>
      <c r="N22" s="1"/>
      <c r="O22" s="1"/>
      <c r="P22" s="1"/>
    </row>
    <row r="23" spans="1:22" ht="26.25" customHeight="1" x14ac:dyDescent="0.25">
      <c r="A23" s="125"/>
      <c r="B23" s="93" t="s">
        <v>30</v>
      </c>
      <c r="C23" s="99"/>
      <c r="D23" s="88">
        <f>SUM(D19:D22)</f>
        <v>190785378.5</v>
      </c>
      <c r="E23" s="89"/>
      <c r="F23" s="90"/>
      <c r="G23" s="88">
        <f>SUM(G19:G22)</f>
        <v>209445258.5</v>
      </c>
      <c r="H23" s="100"/>
      <c r="I23" s="11"/>
      <c r="J23" s="6"/>
      <c r="K23" s="3"/>
      <c r="L23" s="1"/>
      <c r="M23" s="1"/>
      <c r="N23" s="1"/>
      <c r="O23" s="1"/>
      <c r="P23" s="1"/>
    </row>
    <row r="24" spans="1:22" s="16" customFormat="1" ht="28.5" customHeight="1" thickBot="1" x14ac:dyDescent="0.75">
      <c r="A24" s="128"/>
      <c r="B24" s="49" t="s">
        <v>9</v>
      </c>
      <c r="C24" s="50"/>
      <c r="D24" s="51">
        <f>D13+D18+D23</f>
        <v>435828860.5</v>
      </c>
      <c r="E24" s="51">
        <f>E13+D18+D23</f>
        <v>757531980.5</v>
      </c>
      <c r="F24" s="50"/>
      <c r="G24" s="51">
        <f>G13+G18+G23</f>
        <v>506498790.5</v>
      </c>
      <c r="H24" s="52">
        <f>H13+G18+G23</f>
        <v>893053910.5</v>
      </c>
      <c r="I24" s="21"/>
      <c r="J24" s="6"/>
      <c r="K24" s="3"/>
      <c r="L24" s="1"/>
      <c r="M24" s="1"/>
      <c r="N24" s="1"/>
      <c r="O24" s="1"/>
      <c r="P24" s="30"/>
    </row>
    <row r="25" spans="1:22" ht="15.75" thickBot="1" x14ac:dyDescent="0.3">
      <c r="C25" s="1"/>
      <c r="D25" s="1"/>
      <c r="E25" s="1"/>
      <c r="F25" s="1"/>
      <c r="G25" s="1"/>
      <c r="H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54" customHeight="1" thickBot="1" x14ac:dyDescent="0.3">
      <c r="A26" s="105" t="s">
        <v>40</v>
      </c>
      <c r="B26" s="106"/>
      <c r="C26" s="106"/>
      <c r="D26" s="106"/>
      <c r="E26" s="106"/>
      <c r="F26" s="106"/>
      <c r="G26" s="106"/>
      <c r="H26" s="107"/>
      <c r="N26" s="1"/>
      <c r="O26" s="1"/>
      <c r="P26" s="1"/>
      <c r="Q26" s="1"/>
      <c r="R26" s="1"/>
      <c r="S26" s="1"/>
      <c r="T26" s="1"/>
      <c r="U26" s="1"/>
      <c r="V26" s="1"/>
    </row>
    <row r="27" spans="1:22" ht="28.5" customHeight="1" thickBot="1" x14ac:dyDescent="0.55000000000000004">
      <c r="A27" s="105" t="s">
        <v>36</v>
      </c>
      <c r="B27" s="106"/>
      <c r="C27" s="106"/>
      <c r="D27" s="106"/>
      <c r="E27" s="106"/>
      <c r="F27" s="106"/>
      <c r="G27" s="106"/>
      <c r="H27" s="107"/>
      <c r="I27" s="19"/>
      <c r="N27" s="1"/>
      <c r="O27" s="1"/>
      <c r="P27" s="1"/>
      <c r="Q27" s="1"/>
      <c r="R27" s="1"/>
      <c r="S27" s="1"/>
      <c r="T27" s="1"/>
      <c r="U27" s="1"/>
      <c r="V27" s="104"/>
    </row>
    <row r="28" spans="1:22" ht="54" customHeight="1" thickBot="1" x14ac:dyDescent="0.55000000000000004">
      <c r="A28" s="105" t="s">
        <v>39</v>
      </c>
      <c r="B28" s="106"/>
      <c r="C28" s="106"/>
      <c r="D28" s="106"/>
      <c r="E28" s="106"/>
      <c r="F28" s="106"/>
      <c r="G28" s="106"/>
      <c r="H28" s="107"/>
      <c r="I28" s="19"/>
      <c r="N28" s="1"/>
      <c r="O28" s="1"/>
      <c r="P28" s="1"/>
      <c r="Q28" s="1"/>
      <c r="R28" s="1"/>
      <c r="S28" s="1"/>
      <c r="T28" s="1"/>
      <c r="U28" s="1"/>
      <c r="V28" s="104"/>
    </row>
    <row r="29" spans="1:22" s="85" customFormat="1" ht="54.75" customHeight="1" thickBot="1" x14ac:dyDescent="0.3">
      <c r="A29" s="105" t="str">
        <f>'[1]تعرفه پیوند کلیه سال 1402'!$A$29:$H$29</f>
        <v xml:space="preserve"> مابه‌التفاوت سهم ارز ترجیحی داروی اتاق عمل، در ردیف جداگانه‌ای لحاظ شده است.</v>
      </c>
      <c r="B29" s="106"/>
      <c r="C29" s="106"/>
      <c r="D29" s="106"/>
      <c r="E29" s="106"/>
      <c r="F29" s="106"/>
      <c r="G29" s="106"/>
      <c r="H29" s="107"/>
      <c r="I29" s="84"/>
      <c r="J29" s="84"/>
      <c r="M29" s="86"/>
      <c r="N29" s="84"/>
      <c r="O29" s="84"/>
      <c r="P29" s="84"/>
      <c r="Q29" s="87"/>
      <c r="R29" s="84"/>
      <c r="S29" s="83"/>
      <c r="T29" s="84"/>
      <c r="U29" s="84"/>
      <c r="V29" s="4"/>
    </row>
    <row r="30" spans="1:22" ht="15" customHeight="1" x14ac:dyDescent="0.25">
      <c r="C30" s="1"/>
      <c r="D30" s="1"/>
      <c r="E30" s="1"/>
      <c r="F30" s="1"/>
      <c r="G30" s="1"/>
      <c r="H30" s="1"/>
      <c r="N30" s="1"/>
      <c r="O30" s="1"/>
      <c r="P30" s="1"/>
      <c r="Q30" s="1"/>
      <c r="R30" s="1"/>
      <c r="S30" s="1"/>
      <c r="T30" s="1"/>
      <c r="U30" s="1"/>
      <c r="V30" s="4"/>
    </row>
    <row r="31" spans="1:22" x14ac:dyDescent="0.25">
      <c r="C31" s="1"/>
      <c r="D31" s="1"/>
      <c r="E31" s="1"/>
      <c r="F31" s="1"/>
      <c r="G31" s="1"/>
      <c r="H31" s="11"/>
      <c r="I31" s="3"/>
      <c r="Q31" s="1"/>
    </row>
    <row r="32" spans="1:22" ht="22.5" x14ac:dyDescent="0.25">
      <c r="C32" s="1"/>
      <c r="D32" s="1"/>
      <c r="E32" s="1"/>
      <c r="F32" s="1"/>
      <c r="G32" s="1"/>
      <c r="H32" s="11"/>
      <c r="I32" s="3"/>
      <c r="Q32" s="30"/>
    </row>
    <row r="33" spans="3:22" x14ac:dyDescent="0.25">
      <c r="C33" s="1"/>
      <c r="D33" s="1"/>
      <c r="E33" s="1"/>
      <c r="F33" s="1"/>
      <c r="G33" s="1"/>
      <c r="H33" s="1"/>
      <c r="Q33" s="1"/>
      <c r="R33" s="1"/>
      <c r="S33" s="1"/>
      <c r="T33" s="1" t="s">
        <v>2</v>
      </c>
      <c r="U33" s="1" t="s">
        <v>3</v>
      </c>
      <c r="V33" s="1">
        <f>12*6</f>
        <v>72</v>
      </c>
    </row>
    <row r="34" spans="3:22" x14ac:dyDescent="0.25">
      <c r="C34" s="1"/>
      <c r="D34" s="1"/>
      <c r="E34" s="1"/>
      <c r="F34" s="1"/>
      <c r="G34" s="1"/>
      <c r="H34" s="1"/>
      <c r="Q34" s="1"/>
      <c r="R34" s="1"/>
      <c r="S34" s="1"/>
      <c r="T34" s="1"/>
      <c r="U34" s="1" t="s">
        <v>4</v>
      </c>
      <c r="V34" s="1">
        <f>5*27</f>
        <v>135</v>
      </c>
    </row>
    <row r="35" spans="3:22" x14ac:dyDescent="0.25">
      <c r="C35" s="1"/>
      <c r="D35" s="1"/>
      <c r="E35" s="1"/>
      <c r="F35" s="1"/>
      <c r="G35" s="1"/>
      <c r="H35" s="1"/>
      <c r="Q35" s="1"/>
      <c r="R35" s="1"/>
      <c r="S35" s="1"/>
      <c r="T35" s="1"/>
      <c r="U35" s="1" t="s">
        <v>5</v>
      </c>
      <c r="V35" s="1">
        <f>3*6</f>
        <v>18</v>
      </c>
    </row>
    <row r="36" spans="3:22" x14ac:dyDescent="0.25">
      <c r="C36" s="1"/>
      <c r="D36" s="1"/>
      <c r="E36" s="1"/>
      <c r="F36" s="1"/>
      <c r="G36" s="1"/>
      <c r="H36" s="1"/>
      <c r="Q36" s="1"/>
      <c r="R36" s="1"/>
      <c r="S36" s="1"/>
      <c r="T36" s="1"/>
      <c r="U36" s="1" t="s">
        <v>6</v>
      </c>
      <c r="V36" s="1">
        <f>6*6</f>
        <v>36</v>
      </c>
    </row>
    <row r="37" spans="3:22" x14ac:dyDescent="0.25">
      <c r="C37" s="1"/>
      <c r="D37" s="1"/>
      <c r="E37" s="1"/>
      <c r="F37" s="1"/>
      <c r="G37" s="1"/>
      <c r="H37" s="1"/>
      <c r="Q37" s="1"/>
      <c r="R37" s="1"/>
      <c r="S37" s="1"/>
      <c r="T37" s="1"/>
      <c r="U37" s="1" t="s">
        <v>7</v>
      </c>
      <c r="V37" s="1">
        <f>(6*6)</f>
        <v>36</v>
      </c>
    </row>
    <row r="38" spans="3:22" x14ac:dyDescent="0.25">
      <c r="C38" s="1"/>
      <c r="D38" s="1"/>
      <c r="E38" s="1"/>
      <c r="F38" s="1"/>
      <c r="G38" s="1"/>
      <c r="H38" s="1"/>
      <c r="Q38" s="1"/>
      <c r="R38" s="1"/>
      <c r="S38" s="1"/>
      <c r="T38" s="1"/>
      <c r="U38" s="1"/>
      <c r="V38" s="1">
        <f>SUM(V33:V37)</f>
        <v>297</v>
      </c>
    </row>
    <row r="39" spans="3:22" x14ac:dyDescent="0.25">
      <c r="C39" s="1"/>
      <c r="D39" s="1"/>
      <c r="E39" s="1"/>
      <c r="F39" s="1"/>
      <c r="G39" s="1"/>
      <c r="H39" s="1"/>
      <c r="Q39" s="1"/>
      <c r="R39" s="1"/>
      <c r="S39" s="1"/>
      <c r="T39" s="1"/>
      <c r="U39" s="1"/>
      <c r="V39" s="1"/>
    </row>
    <row r="40" spans="3:22" x14ac:dyDescent="0.25">
      <c r="C40" s="1"/>
      <c r="D40" s="1"/>
      <c r="E40" s="1"/>
      <c r="F40" s="1"/>
      <c r="G40" s="1"/>
      <c r="H40" s="1"/>
      <c r="Q40" s="1"/>
      <c r="R40" s="1"/>
      <c r="S40" s="1"/>
      <c r="T40" s="1"/>
      <c r="U40" s="1"/>
      <c r="V40" s="1"/>
    </row>
    <row r="41" spans="3:22" x14ac:dyDescent="0.25">
      <c r="C41" s="1"/>
      <c r="D41" s="1"/>
      <c r="E41" s="1"/>
      <c r="F41" s="1"/>
      <c r="G41" s="1"/>
      <c r="H41" s="1"/>
      <c r="Q41" s="1"/>
      <c r="R41" s="1"/>
      <c r="S41" s="1"/>
      <c r="T41" s="1"/>
      <c r="U41" s="1"/>
      <c r="V41" s="1"/>
    </row>
    <row r="42" spans="3:22" x14ac:dyDescent="0.25">
      <c r="C42" s="1"/>
      <c r="D42" s="1"/>
      <c r="E42" s="1"/>
      <c r="F42" s="1"/>
      <c r="G42" s="1"/>
      <c r="H42" s="1"/>
      <c r="Q42" s="1"/>
      <c r="R42" s="1"/>
      <c r="S42" s="1"/>
      <c r="T42" s="1"/>
      <c r="U42" s="1"/>
      <c r="V42" s="1"/>
    </row>
  </sheetData>
  <sheetProtection formatCells="0" formatColumns="0" formatRows="0"/>
  <mergeCells count="12">
    <mergeCell ref="A29:H29"/>
    <mergeCell ref="C1:E1"/>
    <mergeCell ref="F1:H1"/>
    <mergeCell ref="A26:H26"/>
    <mergeCell ref="V27:V28"/>
    <mergeCell ref="A27:H27"/>
    <mergeCell ref="A28:H28"/>
    <mergeCell ref="A3:A13"/>
    <mergeCell ref="B1:B2"/>
    <mergeCell ref="A1:A2"/>
    <mergeCell ref="A14:A18"/>
    <mergeCell ref="A19:A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خلاصه</vt:lpstr>
      <vt:lpstr>تعرفه پیوند کلیه سال 1402</vt:lpstr>
    </vt:vector>
  </TitlesOfParts>
  <Company>health.gov.ir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علی پور خانم سمیرا</dc:creator>
  <cp:lastModifiedBy>علی پور خانم سمیرا</cp:lastModifiedBy>
  <cp:lastPrinted>2022-11-27T10:27:44Z</cp:lastPrinted>
  <dcterms:created xsi:type="dcterms:W3CDTF">2022-10-11T10:29:43Z</dcterms:created>
  <dcterms:modified xsi:type="dcterms:W3CDTF">2023-05-22T13:30:00Z</dcterms:modified>
</cp:coreProperties>
</file>